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8" windowWidth="11412" windowHeight="484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5" i="1"/>
  <c r="F22"/>
  <c r="F16"/>
  <c r="F13"/>
  <c r="F10"/>
  <c r="F7"/>
  <c r="E25"/>
  <c r="D25"/>
  <c r="C25"/>
  <c r="G25"/>
  <c r="E22"/>
  <c r="G22"/>
  <c r="C22"/>
  <c r="E19"/>
  <c r="G19"/>
  <c r="G27"/>
  <c r="G29"/>
  <c r="G16"/>
  <c r="G13"/>
  <c r="G10"/>
  <c r="G7"/>
  <c r="D19"/>
  <c r="D16"/>
  <c r="C16"/>
  <c r="E16"/>
  <c r="E13"/>
  <c r="E10"/>
  <c r="E7"/>
  <c r="E3"/>
  <c r="D3"/>
  <c r="C3"/>
  <c r="H3"/>
  <c r="F19"/>
  <c r="F27"/>
  <c r="G3"/>
</calcChain>
</file>

<file path=xl/sharedStrings.xml><?xml version="1.0" encoding="utf-8"?>
<sst xmlns="http://schemas.openxmlformats.org/spreadsheetml/2006/main" count="61" uniqueCount="37">
  <si>
    <t>Sq. Ft.:</t>
  </si>
  <si>
    <t>Lighting:</t>
  </si>
  <si>
    <t>Office Equipment</t>
  </si>
  <si>
    <t>Heat &amp; Hot Water</t>
  </si>
  <si>
    <t>kWh/Yr</t>
  </si>
  <si>
    <t>Gallons of Oil/Yr</t>
  </si>
  <si>
    <t>Ventilation &amp; Cooling</t>
  </si>
  <si>
    <t>Burn Hours per Week</t>
  </si>
  <si>
    <t>kWh Saved per Year</t>
  </si>
  <si>
    <t>Qty</t>
  </si>
  <si>
    <t>Existing Indoor Incandescent Lamp Watts</t>
  </si>
  <si>
    <t>Proposed Indoor CFL Replacement Watts</t>
  </si>
  <si>
    <t>Existing Outdoor Incandescent Lamp Watts</t>
  </si>
  <si>
    <t>Existing Burn Hours per Week, full Bright</t>
  </si>
  <si>
    <t>Existing 200 watt TV Run Hrs/week</t>
  </si>
  <si>
    <t>Proposed 200 watt TV Run Hrs/week</t>
  </si>
  <si>
    <t>Refrigerator Watts</t>
  </si>
  <si>
    <t>Equivalent Compressor Run-Hours per Year</t>
  </si>
  <si>
    <t>Run-Hrs/Yr After Vacuuming Condenser</t>
  </si>
  <si>
    <t>Proposed Burn Hours Half Bright w/ Motion Sensor</t>
  </si>
  <si>
    <t>House Sq. Ft.</t>
  </si>
  <si>
    <t>Existing Winter Space Temp. Setpoint</t>
  </si>
  <si>
    <t>Existing Annual Heating Oil Used:</t>
  </si>
  <si>
    <t>Gallons of Heating Oil Saved:</t>
  </si>
  <si>
    <t>Proposed Winter Space Temp. Setpoint for 8 Hrs/Day</t>
  </si>
  <si>
    <t>lbs. of CO2 Emissions Eliminated</t>
  </si>
  <si>
    <t>Miles Per Gallon</t>
  </si>
  <si>
    <t>Miles Per Year</t>
  </si>
  <si>
    <t>Avg. Daily Miles Driven</t>
  </si>
  <si>
    <t>Improve MPG to:</t>
  </si>
  <si>
    <t>Reduce Miles by 10%</t>
  </si>
  <si>
    <t>Gallons of Gasoline Saved:</t>
  </si>
  <si>
    <t>Summary Total:</t>
  </si>
  <si>
    <t>Spend the extra hour a day outdoors instead!</t>
  </si>
  <si>
    <t>Energy $ Saved/Year</t>
  </si>
  <si>
    <t>lbs. of CO2 needed to take your cat off the road:</t>
  </si>
  <si>
    <t>% of goal achieved from above measures: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</si>
</sst>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&quot;$&quot;#,##0.0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0" fillId="0" borderId="0" xfId="2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1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165" fontId="0" fillId="0" borderId="0" xfId="2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center"/>
    </xf>
    <xf numFmtId="164" fontId="0" fillId="0" borderId="0" xfId="1" applyNumberFormat="1" applyFont="1" applyAlignment="1"/>
    <xf numFmtId="0" fontId="0" fillId="0" borderId="0" xfId="0" applyAlignment="1">
      <alignment horizontal="right"/>
    </xf>
    <xf numFmtId="9" fontId="0" fillId="0" borderId="0" xfId="2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18" workbookViewId="0">
      <selection activeCell="A6" sqref="A6:G31"/>
    </sheetView>
  </sheetViews>
  <sheetFormatPr defaultRowHeight="14.4"/>
  <cols>
    <col min="1" max="1" width="10.88671875" style="5" customWidth="1"/>
    <col min="2" max="2" width="13.88671875" style="5" customWidth="1"/>
    <col min="3" max="3" width="14.6640625" style="5" customWidth="1"/>
    <col min="4" max="4" width="12.44140625" style="5" customWidth="1"/>
    <col min="5" max="6" width="12.6640625" style="5" customWidth="1"/>
    <col min="7" max="7" width="16.6640625" style="5" customWidth="1"/>
    <col min="8" max="8" width="16.5546875" bestFit="1" customWidth="1"/>
  </cols>
  <sheetData>
    <row r="1" spans="1:10" hidden="1">
      <c r="C1" s="5" t="s">
        <v>4</v>
      </c>
      <c r="D1" s="5" t="s">
        <v>4</v>
      </c>
      <c r="E1" s="5" t="s">
        <v>4</v>
      </c>
      <c r="H1" t="s">
        <v>5</v>
      </c>
    </row>
    <row r="2" spans="1:10" hidden="1">
      <c r="B2" s="5" t="s">
        <v>0</v>
      </c>
      <c r="C2" s="5" t="s">
        <v>1</v>
      </c>
      <c r="D2" s="5" t="s">
        <v>6</v>
      </c>
      <c r="E2" s="5" t="s">
        <v>2</v>
      </c>
      <c r="H2" t="s">
        <v>3</v>
      </c>
    </row>
    <row r="3" spans="1:10" hidden="1">
      <c r="B3" s="7">
        <v>100000</v>
      </c>
      <c r="C3" s="7">
        <f>5.1*0.5*B3</f>
        <v>254999.99999999997</v>
      </c>
      <c r="D3" s="7">
        <f>5.1*0.28*B3</f>
        <v>142800</v>
      </c>
      <c r="E3" s="7">
        <f>5.1*0.21*B3</f>
        <v>107100</v>
      </c>
      <c r="F3" s="7"/>
      <c r="G3" s="7">
        <f>SUM(C3:E3)</f>
        <v>504900</v>
      </c>
      <c r="H3" s="1">
        <f>(125000*0.86*B3)/138000</f>
        <v>77898.55072463768</v>
      </c>
      <c r="I3" s="2"/>
    </row>
    <row r="4" spans="1:10" hidden="1">
      <c r="C4" s="8"/>
      <c r="G4" s="9"/>
      <c r="H4" s="3"/>
    </row>
    <row r="5" spans="1:10" hidden="1"/>
    <row r="6" spans="1:10" ht="58.5" customHeight="1">
      <c r="A6" s="5" t="s">
        <v>9</v>
      </c>
      <c r="B6" s="6" t="s">
        <v>10</v>
      </c>
      <c r="C6" s="6" t="s">
        <v>11</v>
      </c>
      <c r="D6" s="6" t="s">
        <v>7</v>
      </c>
      <c r="E6" s="6" t="s">
        <v>8</v>
      </c>
      <c r="F6" s="6" t="s">
        <v>34</v>
      </c>
      <c r="G6" s="6" t="s">
        <v>25</v>
      </c>
      <c r="H6" s="4"/>
      <c r="I6" s="4"/>
      <c r="J6" s="4"/>
    </row>
    <row r="7" spans="1:10">
      <c r="A7" s="5">
        <v>5</v>
      </c>
      <c r="B7" s="5">
        <v>60</v>
      </c>
      <c r="C7" s="5">
        <v>11</v>
      </c>
      <c r="D7" s="5">
        <v>21</v>
      </c>
      <c r="E7" s="10">
        <f>A7*(B7-C7)*D7*52/1000</f>
        <v>267.54000000000002</v>
      </c>
      <c r="F7" s="12">
        <f>E7*0.12</f>
        <v>32.104800000000004</v>
      </c>
      <c r="G7" s="5">
        <f>E7*1.6</f>
        <v>428.06400000000008</v>
      </c>
    </row>
    <row r="9" spans="1:10" ht="61.5" customHeight="1">
      <c r="A9" s="5" t="s">
        <v>9</v>
      </c>
      <c r="B9" s="6" t="s">
        <v>12</v>
      </c>
      <c r="C9" s="6" t="s">
        <v>13</v>
      </c>
      <c r="D9" s="6" t="s">
        <v>19</v>
      </c>
      <c r="E9" s="6" t="s">
        <v>8</v>
      </c>
      <c r="F9" s="6" t="s">
        <v>34</v>
      </c>
      <c r="G9" s="6" t="s">
        <v>25</v>
      </c>
    </row>
    <row r="10" spans="1:10">
      <c r="A10" s="5">
        <v>4</v>
      </c>
      <c r="B10" s="5">
        <v>90</v>
      </c>
      <c r="C10" s="5">
        <v>21</v>
      </c>
      <c r="D10" s="5">
        <v>15</v>
      </c>
      <c r="E10" s="10">
        <f>(((A10*B10)*C10*52)-(A10*B10*(D10/2)*52))/1000</f>
        <v>252.72</v>
      </c>
      <c r="F10" s="12">
        <f>E10*0.12</f>
        <v>30.3264</v>
      </c>
      <c r="G10" s="5">
        <f>E10*1.6</f>
        <v>404.35200000000003</v>
      </c>
    </row>
    <row r="12" spans="1:10" ht="59.25" customHeight="1">
      <c r="A12" s="5" t="s">
        <v>9</v>
      </c>
      <c r="B12" s="6" t="s">
        <v>14</v>
      </c>
      <c r="C12" s="6" t="s">
        <v>15</v>
      </c>
      <c r="D12" s="6" t="s">
        <v>33</v>
      </c>
      <c r="E12" s="6" t="s">
        <v>8</v>
      </c>
      <c r="F12" s="6" t="s">
        <v>34</v>
      </c>
      <c r="G12" s="6" t="s">
        <v>25</v>
      </c>
    </row>
    <row r="13" spans="1:10">
      <c r="A13" s="5">
        <v>2</v>
      </c>
      <c r="B13" s="5">
        <v>28</v>
      </c>
      <c r="C13" s="5">
        <v>21</v>
      </c>
      <c r="E13" s="5">
        <f>(A13*200*(B13-C13)*52/1000)</f>
        <v>145.6</v>
      </c>
      <c r="F13" s="12">
        <f>E13*0.12</f>
        <v>17.471999999999998</v>
      </c>
      <c r="G13" s="5">
        <f>E13*1.6</f>
        <v>232.96</v>
      </c>
    </row>
    <row r="15" spans="1:10" ht="59.25" customHeight="1">
      <c r="A15" s="5" t="s">
        <v>9</v>
      </c>
      <c r="B15" s="6" t="s">
        <v>16</v>
      </c>
      <c r="C15" s="6" t="s">
        <v>17</v>
      </c>
      <c r="D15" s="6" t="s">
        <v>18</v>
      </c>
      <c r="E15" s="6" t="s">
        <v>8</v>
      </c>
      <c r="F15" s="6" t="s">
        <v>34</v>
      </c>
      <c r="G15" s="6" t="s">
        <v>25</v>
      </c>
    </row>
    <row r="16" spans="1:10">
      <c r="A16" s="5">
        <v>1</v>
      </c>
      <c r="B16" s="5">
        <v>650</v>
      </c>
      <c r="C16" s="5">
        <f>0.25*8760</f>
        <v>2190</v>
      </c>
      <c r="D16" s="5">
        <f>C16*0.92</f>
        <v>2014.8000000000002</v>
      </c>
      <c r="E16" s="5">
        <f>(C16-D16)*B16/1000</f>
        <v>113.87999999999988</v>
      </c>
      <c r="F16" s="12">
        <f>E16*0.12</f>
        <v>13.665599999999985</v>
      </c>
      <c r="G16" s="5">
        <f>E16*1.6</f>
        <v>182.20799999999983</v>
      </c>
    </row>
    <row r="18" spans="1:7" ht="58.5" customHeight="1">
      <c r="A18" s="6" t="s">
        <v>20</v>
      </c>
      <c r="B18" s="6" t="s">
        <v>21</v>
      </c>
      <c r="C18" s="6" t="s">
        <v>24</v>
      </c>
      <c r="D18" s="6" t="s">
        <v>22</v>
      </c>
      <c r="E18" s="6" t="s">
        <v>23</v>
      </c>
      <c r="F18" s="6" t="s">
        <v>34</v>
      </c>
      <c r="G18" s="6" t="s">
        <v>25</v>
      </c>
    </row>
    <row r="19" spans="1:7">
      <c r="A19" s="5">
        <v>2100</v>
      </c>
      <c r="B19" s="5">
        <v>71</v>
      </c>
      <c r="C19" s="5">
        <v>68</v>
      </c>
      <c r="D19" s="5">
        <f>A19*1.3</f>
        <v>2730</v>
      </c>
      <c r="E19" s="5">
        <f>D19*(B19-C19)*0.02*(8/16)</f>
        <v>81.900000000000006</v>
      </c>
      <c r="F19" s="12">
        <f>E19*2.2</f>
        <v>180.18000000000004</v>
      </c>
      <c r="G19" s="5">
        <f>E19*20</f>
        <v>1638</v>
      </c>
    </row>
    <row r="21" spans="1:7" ht="50.25" customHeight="1">
      <c r="A21" s="6" t="s">
        <v>28</v>
      </c>
      <c r="B21" s="6" t="s">
        <v>26</v>
      </c>
      <c r="C21" s="5" t="s">
        <v>27</v>
      </c>
      <c r="D21" s="6" t="s">
        <v>29</v>
      </c>
      <c r="E21" s="6" t="s">
        <v>31</v>
      </c>
      <c r="F21" s="6" t="s">
        <v>34</v>
      </c>
      <c r="G21" s="6" t="s">
        <v>25</v>
      </c>
    </row>
    <row r="22" spans="1:7">
      <c r="A22" s="5">
        <v>33</v>
      </c>
      <c r="B22" s="5">
        <v>22</v>
      </c>
      <c r="C22" s="5">
        <f>A22*365</f>
        <v>12045</v>
      </c>
      <c r="D22" s="5">
        <v>24</v>
      </c>
      <c r="E22" s="5">
        <f>(C22*((D22-B22)/B22))/D22</f>
        <v>45.625</v>
      </c>
      <c r="F22" s="12">
        <f>E22*2.2</f>
        <v>100.37500000000001</v>
      </c>
      <c r="G22" s="5">
        <f>E22*20</f>
        <v>912.5</v>
      </c>
    </row>
    <row r="24" spans="1:7" ht="43.2">
      <c r="A24" s="6" t="s">
        <v>28</v>
      </c>
      <c r="B24" s="6" t="s">
        <v>26</v>
      </c>
      <c r="C24" s="5" t="s">
        <v>27</v>
      </c>
      <c r="D24" s="6" t="s">
        <v>30</v>
      </c>
      <c r="E24" s="6" t="s">
        <v>31</v>
      </c>
      <c r="F24" s="6" t="s">
        <v>34</v>
      </c>
      <c r="G24" s="6" t="s">
        <v>25</v>
      </c>
    </row>
    <row r="25" spans="1:7">
      <c r="A25" s="5">
        <v>33</v>
      </c>
      <c r="B25" s="5">
        <v>24</v>
      </c>
      <c r="C25" s="5">
        <f>A25*365</f>
        <v>12045</v>
      </c>
      <c r="D25" s="5">
        <f>C25*0.9</f>
        <v>10840.5</v>
      </c>
      <c r="E25" s="5">
        <f>(C25-D25)/B25</f>
        <v>50.1875</v>
      </c>
      <c r="F25" s="12">
        <f>E25*2.2</f>
        <v>110.41250000000001</v>
      </c>
      <c r="G25" s="5">
        <f>E25*20</f>
        <v>1003.75</v>
      </c>
    </row>
    <row r="27" spans="1:7">
      <c r="A27" s="11" t="s">
        <v>32</v>
      </c>
      <c r="F27" s="12">
        <f>F25+F22+F19+F16+F13+F10+F7</f>
        <v>484.53630000000004</v>
      </c>
      <c r="G27" s="13">
        <f>G25+G22+G19+G16+G13+G10+G7</f>
        <v>4801.8339999999998</v>
      </c>
    </row>
    <row r="28" spans="1:7">
      <c r="F28" s="14" t="s">
        <v>35</v>
      </c>
      <c r="G28" s="7">
        <v>12122</v>
      </c>
    </row>
    <row r="29" spans="1:7">
      <c r="F29" s="14" t="s">
        <v>36</v>
      </c>
      <c r="G29" s="15">
        <f>G27/G28</f>
        <v>0.39612555683880546</v>
      </c>
    </row>
  </sheetData>
  <phoneticPr fontId="0" type="noConversion"/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 kapadia</dc:creator>
  <cp:lastModifiedBy>kstokes</cp:lastModifiedBy>
  <cp:lastPrinted>2009-05-18T13:44:37Z</cp:lastPrinted>
  <dcterms:created xsi:type="dcterms:W3CDTF">2009-05-12T21:38:06Z</dcterms:created>
  <dcterms:modified xsi:type="dcterms:W3CDTF">2009-05-18T13:44:43Z</dcterms:modified>
</cp:coreProperties>
</file>